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2.2023\"/>
    </mc:Choice>
  </mc:AlternateContent>
  <bookViews>
    <workbookView xWindow="0" yWindow="0" windowWidth="28800" windowHeight="12435" activeTab="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  <externalReference r:id="rId14"/>
  </externalReferences>
  <definedNames>
    <definedName name="_xlnm.Print_Area" localSheetId="1">Февраль!$A$2:$J$8</definedName>
    <definedName name="_xlnm.Print_Area" localSheetId="0">Январь!$A$2:$J$8</definedName>
  </definedNames>
  <calcPr calcId="152511"/>
</workbook>
</file>

<file path=xl/calcChain.xml><?xml version="1.0" encoding="utf-8"?>
<calcChain xmlns="http://schemas.openxmlformats.org/spreadsheetml/2006/main">
  <c r="H9" i="2" l="1"/>
  <c r="H15" i="2"/>
  <c r="H14" i="2"/>
  <c r="H13" i="2"/>
  <c r="H12" i="2"/>
  <c r="H11" i="2"/>
  <c r="H10" i="2"/>
  <c r="H6" i="2"/>
  <c r="H8" i="2"/>
  <c r="H7" i="2"/>
  <c r="E9" i="12" l="1"/>
  <c r="E7" i="12"/>
  <c r="E6" i="12"/>
  <c r="I9" i="12" l="1"/>
  <c r="J9" i="12" s="1"/>
  <c r="I7" i="12"/>
  <c r="J7" i="12" s="1"/>
  <c r="I6" i="12"/>
  <c r="J6" i="12" s="1"/>
  <c r="E9" i="11" l="1"/>
  <c r="E7" i="11"/>
  <c r="E6" i="11"/>
  <c r="I9" i="11"/>
  <c r="I7" i="11"/>
  <c r="I6" i="11"/>
  <c r="J6" i="11" l="1"/>
  <c r="J7" i="11"/>
  <c r="J9" i="11"/>
  <c r="J6" i="10" l="1"/>
  <c r="J7" i="8"/>
  <c r="J7" i="10"/>
  <c r="J9" i="10"/>
  <c r="I7" i="10" l="1"/>
  <c r="G15" i="10"/>
  <c r="G14" i="10"/>
  <c r="G12" i="10"/>
  <c r="G11" i="10"/>
  <c r="G9" i="10"/>
  <c r="G8" i="10"/>
  <c r="G7" i="10"/>
  <c r="G6" i="10"/>
  <c r="E9" i="10" l="1"/>
  <c r="I9" i="10" s="1"/>
  <c r="E7" i="10"/>
  <c r="E6" i="10"/>
  <c r="I6" i="10"/>
  <c r="G6" i="9" l="1"/>
  <c r="G7" i="9"/>
  <c r="G9" i="9"/>
  <c r="G15" i="9"/>
  <c r="E9" i="9"/>
  <c r="E7" i="9"/>
  <c r="E6" i="9"/>
  <c r="I9" i="9"/>
  <c r="J9" i="9" s="1"/>
  <c r="I7" i="9"/>
  <c r="J7" i="9" s="1"/>
  <c r="I6" i="9"/>
  <c r="J6" i="9" s="1"/>
  <c r="E7" i="8" l="1"/>
  <c r="E6" i="8"/>
  <c r="I6" i="8" s="1"/>
  <c r="J6" i="8" s="1"/>
  <c r="E9" i="8"/>
  <c r="I9" i="8" s="1"/>
  <c r="J9" i="8" s="1"/>
  <c r="I7" i="8"/>
  <c r="J9" i="7" l="1"/>
  <c r="I9" i="7"/>
  <c r="E9" i="7"/>
  <c r="I7" i="7"/>
  <c r="J7" i="7" s="1"/>
  <c r="E7" i="7"/>
  <c r="E6" i="7"/>
  <c r="I6" i="7" s="1"/>
  <c r="J6" i="7" s="1"/>
  <c r="E6" i="6" l="1"/>
  <c r="I6" i="6" l="1"/>
  <c r="J6" i="6"/>
  <c r="G15" i="6"/>
  <c r="G6" i="6"/>
  <c r="G7" i="6"/>
  <c r="I7" i="6" l="1"/>
  <c r="E9" i="6"/>
  <c r="E7" i="6"/>
  <c r="I9" i="6" l="1"/>
  <c r="J9" i="6" s="1"/>
  <c r="J7" i="6"/>
  <c r="E9" i="5" l="1"/>
  <c r="I9" i="5" s="1"/>
  <c r="J9" i="5" s="1"/>
  <c r="E7" i="5"/>
  <c r="I7" i="5" s="1"/>
  <c r="J7" i="5" s="1"/>
  <c r="E6" i="5"/>
  <c r="I6" i="5" s="1"/>
  <c r="J6" i="5" s="1"/>
  <c r="E9" i="4" l="1"/>
  <c r="I9" i="4" s="1"/>
  <c r="J9" i="4" s="1"/>
  <c r="E7" i="4"/>
  <c r="I7" i="4" s="1"/>
  <c r="J7" i="4" s="1"/>
  <c r="E6" i="4"/>
  <c r="I6" i="4" s="1"/>
  <c r="J6" i="4" s="1"/>
  <c r="I9" i="3" l="1"/>
  <c r="J9" i="3" s="1"/>
  <c r="E9" i="3"/>
  <c r="E7" i="3"/>
  <c r="I7" i="3" s="1"/>
  <c r="J7" i="3" s="1"/>
  <c r="I6" i="3"/>
  <c r="J6" i="3" s="1"/>
  <c r="E6" i="3"/>
  <c r="G6" i="2" l="1"/>
  <c r="E9" i="2" l="1"/>
  <c r="I9" i="2" s="1"/>
  <c r="J9" i="2" s="1"/>
  <c r="E7" i="2"/>
  <c r="E6" i="2"/>
  <c r="I7" i="2"/>
  <c r="J7" i="2" s="1"/>
  <c r="I6" i="2"/>
  <c r="J6" i="2" s="1"/>
  <c r="J9" i="1" l="1"/>
  <c r="I6" i="1"/>
  <c r="J6" i="1" s="1"/>
  <c r="I7" i="1"/>
  <c r="J7" i="1" s="1"/>
  <c r="I9" i="1"/>
  <c r="E6" i="1"/>
  <c r="E7" i="1"/>
  <c r="E9" i="1"/>
</calcChain>
</file>

<file path=xl/sharedStrings.xml><?xml version="1.0" encoding="utf-8"?>
<sst xmlns="http://schemas.openxmlformats.org/spreadsheetml/2006/main" count="636" uniqueCount="53">
  <si>
    <t>№ п/п</t>
  </si>
  <si>
    <t>Наименование зоны входа</t>
  </si>
  <si>
    <t>Наименование магистрального трубопровода</t>
  </si>
  <si>
    <t>Точка входа</t>
  </si>
  <si>
    <t>1-31 января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</si>
  <si>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</si>
  <si>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</si>
  <si>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</si>
  <si>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</si>
  <si>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</si>
  <si>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</si>
  <si>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</si>
  <si>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</si>
  <si>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</si>
  <si>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</si>
  <si>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</si>
  <si>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</si>
  <si>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</si>
  <si>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</si>
  <si>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</si>
  <si>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</si>
  <si>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</si>
  <si>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</si>
  <si>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</si>
  <si>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</si>
  <si>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</si>
  <si>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</si>
  <si>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</si>
  <si>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</si>
  <si>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</si>
  <si>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>1-28 февраля</t>
  </si>
  <si>
    <t>1-31 Марта</t>
  </si>
  <si>
    <t>1-30 Апреля</t>
  </si>
  <si>
    <t>1-31 Мая</t>
  </si>
  <si>
    <t>1-30 Июня</t>
  </si>
  <si>
    <t>1-31 Июля</t>
  </si>
  <si>
    <t>1-31 Августа</t>
  </si>
  <si>
    <t>1-30 Сентябрь</t>
  </si>
  <si>
    <t>1-31 Октябрь</t>
  </si>
  <si>
    <t>1-31 Декабря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</si>
  <si>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ДЕКАБРЬ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</si>
  <si>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НОЯБРЬ 2023 года                  </t>
  </si>
  <si>
    <t>1-30 Ноября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</si>
  <si>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ОКТЯБРЬ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</si>
  <si>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СЕНТЯБРЬ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</si>
  <si>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АВГУСТ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</si>
  <si>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</si>
  <si>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ИЮНЬ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</si>
  <si>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МАЙ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</si>
  <si>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АПРЕЛЬ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</si>
  <si>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МАРТ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</si>
  <si>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ФЕВРАЛЬ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</si>
  <si>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ЯНВАРЬ 2023 года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</si>
</sst>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8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6" fontId="1" fillId="0" borderId="0" xfId="0" applyNumberFormat="1" applyFont="1"/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3/&#1050;&#1086;&#1084;&#1089;&#1086;&#1084;&#1086;&#1083;&#1100;&#1089;&#1082;/2023%20&#1088;&#1072;&#1081;&#1086;&#1085;-&#1043;&#1040;&#10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3/&#1050;&#1086;&#1084;&#1073;&#1099;&#1090;%20&#1061;&#1072;&#1073;.%20&#1082;&#1088;&#1072;&#1081;/&#1050;&#1086;&#1084;&#1073;&#1099;&#1090;%20&#1061;&#1072;&#1073;&#1072;&#1088;&#1086;&#1074;&#1089;&#1082;&#1080;&#1081;%20&#1082;&#1088;&#1072;&#1081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Итого 2023"/>
    </sheetNames>
    <sheetDataSet>
      <sheetData sheetId="0" refreshError="1"/>
      <sheetData sheetId="1">
        <row r="36">
          <cell r="FN36">
            <v>676.79499999999996</v>
          </cell>
          <cell r="FQ36">
            <v>1.476</v>
          </cell>
          <cell r="GB36">
            <v>146.316</v>
          </cell>
          <cell r="GL36">
            <v>166.83500000000004</v>
          </cell>
          <cell r="GM36">
            <v>4.9740000000000002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>
        <row r="5">
          <cell r="I5">
            <v>3.2759999999999998</v>
          </cell>
        </row>
      </sheetData>
      <sheetData sheetId="1">
        <row r="5">
          <cell r="I5">
            <v>3.472</v>
          </cell>
        </row>
        <row r="75">
          <cell r="J75">
            <v>0</v>
          </cell>
        </row>
        <row r="104">
          <cell r="J104">
            <v>0</v>
          </cell>
        </row>
        <row r="105">
          <cell r="J105">
            <v>0.92200000000000004</v>
          </cell>
        </row>
        <row r="146">
          <cell r="J146">
            <v>0.59799999999999998</v>
          </cell>
        </row>
        <row r="147">
          <cell r="J147">
            <v>1.2330000000000001</v>
          </cell>
        </row>
        <row r="150">
          <cell r="J150">
            <v>1.865</v>
          </cell>
        </row>
        <row r="151">
          <cell r="J151">
            <v>1.7000000000000001E-2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H15" sqref="H9:H15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52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ht="15.75" thickBot="1" x14ac:dyDescent="0.3">
      <c r="A3" s="122" t="s">
        <v>4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4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0.2465</v>
      </c>
      <c r="H6" s="19">
        <v>0.24199999999999999</v>
      </c>
      <c r="I6" s="19">
        <f>E6</f>
        <v>1.1160000000000001</v>
      </c>
      <c r="J6" s="20">
        <f>I6-H6</f>
        <v>0.87400000000000011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8">
        <f>3/1000*24*31</f>
        <v>2.2320000000000002</v>
      </c>
      <c r="F7" s="18" t="s">
        <v>20</v>
      </c>
      <c r="G7" s="27">
        <v>0.70609999999999995</v>
      </c>
      <c r="H7" s="21">
        <v>0.73695900000000003</v>
      </c>
      <c r="I7" s="110">
        <f>E7</f>
        <v>2.2320000000000002</v>
      </c>
      <c r="J7" s="112">
        <f>I7-H7-H8</f>
        <v>1.493611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9">
        <v>2.2320000000000002</v>
      </c>
      <c r="F8" s="9" t="s">
        <v>21</v>
      </c>
      <c r="G8" s="30">
        <v>1.4300000000000001E-3</v>
      </c>
      <c r="H8" s="22">
        <v>1.4300000000000001E-3</v>
      </c>
      <c r="I8" s="111"/>
      <c r="J8" s="113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8">
        <f>15/1000*24*31</f>
        <v>11.16</v>
      </c>
      <c r="F9" s="18" t="s">
        <v>22</v>
      </c>
      <c r="G9" s="28">
        <v>0.2</v>
      </c>
      <c r="H9" s="21">
        <v>0.20827899999999999</v>
      </c>
      <c r="I9" s="114">
        <f>E9</f>
        <v>11.16</v>
      </c>
      <c r="J9" s="112">
        <f>I9-H9-H10-H11-H12-H13-H14-H15</f>
        <v>10.940468000000001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20"/>
      <c r="F10" s="25" t="s">
        <v>29</v>
      </c>
      <c r="G10" s="29">
        <v>1E-3</v>
      </c>
      <c r="H10" s="26">
        <v>7.6999999999999996E-4</v>
      </c>
      <c r="I10" s="115"/>
      <c r="J10" s="121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20"/>
      <c r="F11" s="12" t="s">
        <v>23</v>
      </c>
      <c r="G11" s="29">
        <v>1.6000000000000001E-3</v>
      </c>
      <c r="H11" s="23">
        <v>1.41E-3</v>
      </c>
      <c r="I11" s="116"/>
      <c r="J11" s="121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20"/>
      <c r="F12" s="12" t="s">
        <v>24</v>
      </c>
      <c r="G12" s="29">
        <v>1.9819999999999998E-3</v>
      </c>
      <c r="H12" s="23">
        <v>1.9819999999999998E-3</v>
      </c>
      <c r="I12" s="116"/>
      <c r="J12" s="121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20"/>
      <c r="F13" s="12" t="s">
        <v>25</v>
      </c>
      <c r="G13" s="29">
        <v>1.8500000000000001E-3</v>
      </c>
      <c r="H13" s="23">
        <v>1.6509999999999999E-3</v>
      </c>
      <c r="I13" s="116"/>
      <c r="J13" s="121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20"/>
      <c r="F14" s="12" t="s">
        <v>26</v>
      </c>
      <c r="G14" s="29">
        <v>1E-3</v>
      </c>
      <c r="H14" s="23">
        <v>8.5499999999999997E-4</v>
      </c>
      <c r="I14" s="116"/>
      <c r="J14" s="121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9"/>
      <c r="F15" s="9" t="s">
        <v>27</v>
      </c>
      <c r="G15" s="30">
        <v>4.5849999999999997E-3</v>
      </c>
      <c r="H15" s="22">
        <v>4.5849999999999997E-3</v>
      </c>
      <c r="I15" s="117"/>
      <c r="J15" s="113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43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38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50" t="s">
        <v>0</v>
      </c>
      <c r="B4" s="50" t="s">
        <v>1</v>
      </c>
      <c r="C4" s="50" t="s">
        <v>2</v>
      </c>
      <c r="D4" s="50" t="s">
        <v>3</v>
      </c>
      <c r="E4" s="50" t="s">
        <v>10</v>
      </c>
      <c r="F4" s="50" t="s">
        <v>15</v>
      </c>
      <c r="G4" s="50" t="s">
        <v>11</v>
      </c>
      <c r="H4" s="51" t="s">
        <v>12</v>
      </c>
      <c r="I4" s="51" t="s">
        <v>13</v>
      </c>
      <c r="J4" s="51" t="s">
        <v>14</v>
      </c>
    </row>
    <row r="5" spans="1:11" ht="15.75" thickBot="1" x14ac:dyDescent="0.3">
      <c r="A5" s="14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  <c r="I5" s="87">
        <v>9</v>
      </c>
      <c r="J5" s="15">
        <v>10</v>
      </c>
      <c r="K5" s="6"/>
    </row>
    <row r="6" spans="1:11" ht="64.5" thickBot="1" x14ac:dyDescent="0.3">
      <c r="A6" s="48">
        <v>1</v>
      </c>
      <c r="B6" s="49" t="s">
        <v>16</v>
      </c>
      <c r="C6" s="49" t="s">
        <v>16</v>
      </c>
      <c r="D6" s="49" t="s">
        <v>7</v>
      </c>
      <c r="E6" s="83">
        <f>1.5/1000*24*31</f>
        <v>1.1160000000000001</v>
      </c>
      <c r="F6" s="49" t="s">
        <v>19</v>
      </c>
      <c r="G6" s="83">
        <f>157.5/1000</f>
        <v>0.1575</v>
      </c>
      <c r="H6" s="95"/>
      <c r="I6" s="83">
        <f>E6</f>
        <v>1.1160000000000001</v>
      </c>
      <c r="J6" s="84">
        <f>I6-H6</f>
        <v>1.1160000000000001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3/1000*24*31</f>
        <v>2.2320000000000002</v>
      </c>
      <c r="F7" s="18" t="s">
        <v>20</v>
      </c>
      <c r="G7" s="85">
        <f>390/1000</f>
        <v>0.39</v>
      </c>
      <c r="H7" s="96"/>
      <c r="I7" s="110">
        <f>E7</f>
        <v>2.2320000000000002</v>
      </c>
      <c r="J7" s="112">
        <f>I7-H7-H8</f>
        <v>2.2320000000000002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86">
        <f>0.766/1000</f>
        <v>7.6599999999999997E-4</v>
      </c>
      <c r="H8" s="97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4">
        <f>15/1000*24*31</f>
        <v>11.16</v>
      </c>
      <c r="F9" s="25" t="s">
        <v>22</v>
      </c>
      <c r="G9" s="64">
        <f>80/1000</f>
        <v>0.08</v>
      </c>
      <c r="H9" s="64"/>
      <c r="I9" s="115">
        <f>E9</f>
        <v>11.16</v>
      </c>
      <c r="J9" s="121">
        <f>I9-H9-H10-H11-H12-H13-H14-H15</f>
        <v>11.16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4"/>
      <c r="F10" s="25" t="s">
        <v>29</v>
      </c>
      <c r="G10" s="65">
        <v>0</v>
      </c>
      <c r="H10" s="65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4"/>
      <c r="F11" s="12" t="s">
        <v>23</v>
      </c>
      <c r="G11" s="66">
        <f>0.2/1000</f>
        <v>2.0000000000000001E-4</v>
      </c>
      <c r="H11" s="66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4"/>
      <c r="F12" s="12" t="s">
        <v>24</v>
      </c>
      <c r="G12" s="66">
        <f>0.9/1000</f>
        <v>8.9999999999999998E-4</v>
      </c>
      <c r="H12" s="66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4"/>
      <c r="F13" s="12" t="s">
        <v>25</v>
      </c>
      <c r="G13" s="66">
        <v>0</v>
      </c>
      <c r="H13" s="66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4"/>
      <c r="F14" s="12" t="s">
        <v>26</v>
      </c>
      <c r="G14" s="66">
        <f>0.3/1000</f>
        <v>2.9999999999999997E-4</v>
      </c>
      <c r="H14" s="66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67">
        <f>2.944/1000</f>
        <v>2.944E-3</v>
      </c>
      <c r="H15" s="67"/>
      <c r="I15" s="117"/>
      <c r="J15" s="113"/>
    </row>
    <row r="16" spans="1:11" x14ac:dyDescent="0.25">
      <c r="H16" s="99"/>
    </row>
    <row r="17" spans="7:7" ht="63" customHeight="1" x14ac:dyDescent="0.25">
      <c r="G17" s="39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5" zoomScaleSheetLayoutView="85" workbookViewId="0">
      <selection activeCell="A3" sqref="A3:B3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41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ht="15.75" thickBot="1" x14ac:dyDescent="0.3">
      <c r="A3" s="122" t="s">
        <v>42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1.5/1000*24*30</f>
        <v>1.08</v>
      </c>
      <c r="F6" s="16" t="s">
        <v>19</v>
      </c>
      <c r="G6" s="19">
        <v>0.185</v>
      </c>
      <c r="H6" s="19"/>
      <c r="I6" s="19">
        <f>E6</f>
        <v>1.08</v>
      </c>
      <c r="J6" s="20">
        <f>I6-H6</f>
        <v>1.08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3/1000*24*30</f>
        <v>2.16</v>
      </c>
      <c r="F7" s="18" t="s">
        <v>20</v>
      </c>
      <c r="G7" s="100">
        <v>0.45</v>
      </c>
      <c r="H7" s="100"/>
      <c r="I7" s="110">
        <f>E7</f>
        <v>2.16</v>
      </c>
      <c r="J7" s="112">
        <f>I7-H7-H8</f>
        <v>2.16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103">
        <v>8.8699999999999998E-4</v>
      </c>
      <c r="H8" s="103"/>
      <c r="I8" s="111"/>
      <c r="J8" s="113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0">
        <f>15/1000*24*30</f>
        <v>10.799999999999999</v>
      </c>
      <c r="F9" s="18" t="s">
        <v>22</v>
      </c>
      <c r="G9" s="101">
        <v>0.125</v>
      </c>
      <c r="H9" s="100"/>
      <c r="I9" s="114">
        <f>E9</f>
        <v>10.799999999999999</v>
      </c>
      <c r="J9" s="112">
        <f>I9-H9-H10-H11-H12-H13-H14-H15</f>
        <v>10.799999999999999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24"/>
      <c r="F10" s="25" t="s">
        <v>29</v>
      </c>
      <c r="G10" s="102">
        <v>0</v>
      </c>
      <c r="H10" s="101"/>
      <c r="I10" s="115"/>
      <c r="J10" s="121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24"/>
      <c r="F11" s="12" t="s">
        <v>23</v>
      </c>
      <c r="G11" s="102">
        <v>6.9999999999999999E-4</v>
      </c>
      <c r="H11" s="102"/>
      <c r="I11" s="116"/>
      <c r="J11" s="121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24"/>
      <c r="F12" s="12" t="s">
        <v>24</v>
      </c>
      <c r="G12" s="102">
        <v>5.0000000000000001E-4</v>
      </c>
      <c r="H12" s="102"/>
      <c r="I12" s="116"/>
      <c r="J12" s="121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24"/>
      <c r="F13" s="12" t="s">
        <v>25</v>
      </c>
      <c r="G13" s="102">
        <v>0</v>
      </c>
      <c r="H13" s="102"/>
      <c r="I13" s="116"/>
      <c r="J13" s="121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24"/>
      <c r="F14" s="12" t="s">
        <v>26</v>
      </c>
      <c r="G14" s="102">
        <v>1.1999999999999999E-3</v>
      </c>
      <c r="H14" s="102"/>
      <c r="I14" s="116"/>
      <c r="J14" s="121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103">
        <v>3.0169999999999997E-3</v>
      </c>
      <c r="H15" s="103"/>
      <c r="I15" s="117"/>
      <c r="J15" s="113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topLeftCell="A2" zoomScale="85" zoomScaleSheetLayoutView="85" workbookViewId="0">
      <selection activeCell="H6" sqref="H6:H15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ht="15.75" thickBot="1" x14ac:dyDescent="0.3">
      <c r="A3" s="122" t="s">
        <v>39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04">
        <v>7</v>
      </c>
      <c r="H5" s="104">
        <v>8</v>
      </c>
      <c r="I5" s="104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1.5/1000*24*31</f>
        <v>1.1160000000000001</v>
      </c>
      <c r="F6" s="16" t="s">
        <v>19</v>
      </c>
      <c r="G6" s="19">
        <v>0.22</v>
      </c>
      <c r="H6" s="19"/>
      <c r="I6" s="19">
        <f>E6</f>
        <v>1.1160000000000001</v>
      </c>
      <c r="J6" s="20">
        <f>I6-H6</f>
        <v>1.1160000000000001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3/1000*24*31</f>
        <v>2.2320000000000002</v>
      </c>
      <c r="F7" s="18" t="s">
        <v>20</v>
      </c>
      <c r="G7" s="100">
        <v>0.56000000000000005</v>
      </c>
      <c r="H7" s="100"/>
      <c r="I7" s="110">
        <f>E7</f>
        <v>2.2320000000000002</v>
      </c>
      <c r="J7" s="112">
        <f>I7-H7-H8</f>
        <v>2.2320000000000002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103">
        <v>1.1610000000000001E-3</v>
      </c>
      <c r="H8" s="103"/>
      <c r="I8" s="111"/>
      <c r="J8" s="113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0">
        <f>15/1000*24*31</f>
        <v>11.16</v>
      </c>
      <c r="F9" s="18" t="s">
        <v>22</v>
      </c>
      <c r="G9" s="101">
        <v>0.18</v>
      </c>
      <c r="H9" s="100"/>
      <c r="I9" s="114">
        <f>E9</f>
        <v>11.16</v>
      </c>
      <c r="J9" s="112">
        <f>I9-H9-H10-H11-H12-H13-H14-H15</f>
        <v>11.16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24"/>
      <c r="F10" s="25" t="s">
        <v>29</v>
      </c>
      <c r="G10" s="102">
        <v>1.1999999999999999E-3</v>
      </c>
      <c r="H10" s="101"/>
      <c r="I10" s="115"/>
      <c r="J10" s="121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24"/>
      <c r="F11" s="12" t="s">
        <v>23</v>
      </c>
      <c r="G11" s="102">
        <v>1E-3</v>
      </c>
      <c r="H11" s="102"/>
      <c r="I11" s="116"/>
      <c r="J11" s="121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24"/>
      <c r="F12" s="12" t="s">
        <v>24</v>
      </c>
      <c r="G12" s="102">
        <v>6.9999999999999999E-4</v>
      </c>
      <c r="H12" s="102"/>
      <c r="I12" s="116"/>
      <c r="J12" s="121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24"/>
      <c r="F13" s="12" t="s">
        <v>25</v>
      </c>
      <c r="G13" s="102">
        <v>1.5E-3</v>
      </c>
      <c r="H13" s="102"/>
      <c r="I13" s="116"/>
      <c r="J13" s="121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24"/>
      <c r="F14" s="12" t="s">
        <v>26</v>
      </c>
      <c r="G14" s="102">
        <v>2E-3</v>
      </c>
      <c r="H14" s="102"/>
      <c r="I14" s="116"/>
      <c r="J14" s="121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103">
        <v>3.7280000000000004E-3</v>
      </c>
      <c r="H15" s="103"/>
      <c r="I15" s="117"/>
      <c r="J15" s="113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70" zoomScaleNormal="70" zoomScalePageLayoutView="140" workbookViewId="0">
      <pane ySplit="5" topLeftCell="A9" activePane="bottomLeft" state="frozen"/>
      <selection pane="bottomLeft" activeCell="T9" sqref="T9"/>
    </sheetView>
  </sheetViews>
  <sheetFormatPr defaultRowHeight="63" customHeight="1" x14ac:dyDescent="0.25"/>
  <cols>
    <col min="1" max="7" width="14.7109375" style="1" customWidth="1"/>
    <col min="8" max="8" width="16.28515625" style="1" customWidth="1"/>
    <col min="9" max="10" width="15.7109375" style="1" customWidth="1"/>
    <col min="11" max="16384" width="9.140625" style="1"/>
  </cols>
  <sheetData>
    <row r="1" spans="1:11" ht="63" customHeight="1" x14ac:dyDescent="0.25">
      <c r="I1" s="109" t="s">
        <v>28</v>
      </c>
      <c r="J1" s="109"/>
    </row>
    <row r="2" spans="1:11" ht="85.5" customHeight="1" x14ac:dyDescent="0.25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1" ht="15" x14ac:dyDescent="0.25">
      <c r="A3" s="125" t="s">
        <v>30</v>
      </c>
      <c r="B3" s="126"/>
      <c r="C3" s="127"/>
      <c r="D3" s="127"/>
      <c r="E3" s="127"/>
      <c r="F3" s="127"/>
      <c r="G3" s="127"/>
      <c r="H3" s="127"/>
      <c r="I3" s="127"/>
      <c r="J3" s="127"/>
    </row>
    <row r="4" spans="1:11" ht="111" customHeight="1" x14ac:dyDescent="0.25">
      <c r="A4" s="50" t="s">
        <v>0</v>
      </c>
      <c r="B4" s="50" t="s">
        <v>1</v>
      </c>
      <c r="C4" s="50" t="s">
        <v>2</v>
      </c>
      <c r="D4" s="50" t="s">
        <v>3</v>
      </c>
      <c r="E4" s="50" t="s">
        <v>10</v>
      </c>
      <c r="F4" s="50" t="s">
        <v>15</v>
      </c>
      <c r="G4" s="50" t="s">
        <v>11</v>
      </c>
      <c r="H4" s="51" t="s">
        <v>12</v>
      </c>
      <c r="I4" s="51" t="s">
        <v>13</v>
      </c>
      <c r="J4" s="51" t="s">
        <v>14</v>
      </c>
    </row>
    <row r="5" spans="1:11" ht="15" x14ac:dyDescent="0.2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50">
        <v>10</v>
      </c>
      <c r="K5" s="6"/>
    </row>
    <row r="6" spans="1:11" ht="63.75" x14ac:dyDescent="0.25">
      <c r="A6" s="50">
        <v>1</v>
      </c>
      <c r="B6" s="12" t="s">
        <v>16</v>
      </c>
      <c r="C6" s="12" t="s">
        <v>16</v>
      </c>
      <c r="D6" s="12" t="s">
        <v>7</v>
      </c>
      <c r="E6" s="50">
        <f>1.5/1000*24*28</f>
        <v>1.008</v>
      </c>
      <c r="F6" s="12" t="s">
        <v>19</v>
      </c>
      <c r="G6" s="105">
        <f>203.5/1000</f>
        <v>0.20349999999999999</v>
      </c>
      <c r="H6" s="105">
        <f>[1]Лист2!$GB$36/1000</f>
        <v>0.146316</v>
      </c>
      <c r="I6" s="105">
        <f>E6</f>
        <v>1.008</v>
      </c>
      <c r="J6" s="105">
        <f>I6-H6</f>
        <v>0.86168400000000001</v>
      </c>
    </row>
    <row r="7" spans="1:11" ht="88.5" customHeight="1" x14ac:dyDescent="0.25">
      <c r="A7" s="50">
        <v>2</v>
      </c>
      <c r="B7" s="12" t="s">
        <v>18</v>
      </c>
      <c r="C7" s="12" t="s">
        <v>5</v>
      </c>
      <c r="D7" s="12" t="s">
        <v>8</v>
      </c>
      <c r="E7" s="125">
        <f>3/1000*24*28</f>
        <v>2.016</v>
      </c>
      <c r="F7" s="12" t="s">
        <v>20</v>
      </c>
      <c r="G7" s="105">
        <v>0.58510000000000006</v>
      </c>
      <c r="H7" s="105">
        <f>[1]Лист2!$FN$36/1000</f>
        <v>0.67679499999999992</v>
      </c>
      <c r="I7" s="116">
        <f>E7</f>
        <v>2.016</v>
      </c>
      <c r="J7" s="116">
        <f>I7-H7-H8</f>
        <v>1.3377290000000002</v>
      </c>
    </row>
    <row r="8" spans="1:11" ht="63" customHeight="1" x14ac:dyDescent="0.25">
      <c r="A8" s="50">
        <v>3</v>
      </c>
      <c r="B8" s="12" t="s">
        <v>18</v>
      </c>
      <c r="C8" s="12" t="s">
        <v>5</v>
      </c>
      <c r="D8" s="12" t="s">
        <v>8</v>
      </c>
      <c r="E8" s="125">
        <v>2.2320000000000002</v>
      </c>
      <c r="F8" s="12" t="s">
        <v>21</v>
      </c>
      <c r="G8" s="105">
        <v>1.121E-3</v>
      </c>
      <c r="H8" s="105">
        <f>[1]Лист2!$FQ$36/1000</f>
        <v>1.4759999999999999E-3</v>
      </c>
      <c r="I8" s="116"/>
      <c r="J8" s="116"/>
    </row>
    <row r="9" spans="1:11" ht="63" customHeight="1" x14ac:dyDescent="0.25">
      <c r="A9" s="50">
        <v>4</v>
      </c>
      <c r="B9" s="12" t="s">
        <v>17</v>
      </c>
      <c r="C9" s="12" t="s">
        <v>6</v>
      </c>
      <c r="D9" s="12" t="s">
        <v>9</v>
      </c>
      <c r="E9" s="125">
        <f>15/1000*24*28</f>
        <v>10.08</v>
      </c>
      <c r="F9" s="12" t="s">
        <v>22</v>
      </c>
      <c r="G9" s="105">
        <v>0.18</v>
      </c>
      <c r="H9" s="105">
        <f>[1]Лист2!$GL$36/1000</f>
        <v>0.16683500000000004</v>
      </c>
      <c r="I9" s="116">
        <f>E9</f>
        <v>10.08</v>
      </c>
      <c r="J9" s="116">
        <f>I9-H9-H10-H11-H12-H13-H14-H15</f>
        <v>9.903556</v>
      </c>
    </row>
    <row r="10" spans="1:11" ht="63" customHeight="1" x14ac:dyDescent="0.25">
      <c r="A10" s="50">
        <v>5</v>
      </c>
      <c r="B10" s="12" t="s">
        <v>17</v>
      </c>
      <c r="C10" s="12" t="s">
        <v>6</v>
      </c>
      <c r="D10" s="12" t="s">
        <v>9</v>
      </c>
      <c r="E10" s="125"/>
      <c r="F10" s="12" t="s">
        <v>29</v>
      </c>
      <c r="G10" s="105">
        <v>1E-3</v>
      </c>
      <c r="H10" s="105">
        <f>[2]Лист2!$J$146/1000</f>
        <v>5.9800000000000001E-4</v>
      </c>
      <c r="I10" s="116"/>
      <c r="J10" s="116"/>
    </row>
    <row r="11" spans="1:11" ht="63" customHeight="1" x14ac:dyDescent="0.25">
      <c r="A11" s="50">
        <v>6</v>
      </c>
      <c r="B11" s="12" t="s">
        <v>17</v>
      </c>
      <c r="C11" s="12" t="s">
        <v>6</v>
      </c>
      <c r="D11" s="12" t="s">
        <v>9</v>
      </c>
      <c r="E11" s="125"/>
      <c r="F11" s="12" t="s">
        <v>23</v>
      </c>
      <c r="G11" s="105">
        <v>1.4E-3</v>
      </c>
      <c r="H11" s="105">
        <f>[2]Лист2!$J$75/1000</f>
        <v>0</v>
      </c>
      <c r="I11" s="116"/>
      <c r="J11" s="116"/>
    </row>
    <row r="12" spans="1:11" ht="63" customHeight="1" x14ac:dyDescent="0.25">
      <c r="A12" s="50">
        <v>7</v>
      </c>
      <c r="B12" s="12" t="s">
        <v>17</v>
      </c>
      <c r="C12" s="12" t="s">
        <v>6</v>
      </c>
      <c r="D12" s="12" t="s">
        <v>9</v>
      </c>
      <c r="E12" s="125"/>
      <c r="F12" s="12" t="s">
        <v>24</v>
      </c>
      <c r="G12" s="105">
        <v>1.9E-3</v>
      </c>
      <c r="H12" s="105">
        <f>([2]Лист2!$J$150+[2]Лист2!$J$151)/1000</f>
        <v>1.882E-3</v>
      </c>
      <c r="I12" s="116"/>
      <c r="J12" s="116"/>
    </row>
    <row r="13" spans="1:11" ht="63" customHeight="1" x14ac:dyDescent="0.25">
      <c r="A13" s="50">
        <v>8</v>
      </c>
      <c r="B13" s="12" t="s">
        <v>17</v>
      </c>
      <c r="C13" s="12" t="s">
        <v>6</v>
      </c>
      <c r="D13" s="12" t="s">
        <v>9</v>
      </c>
      <c r="E13" s="125"/>
      <c r="F13" s="12" t="s">
        <v>25</v>
      </c>
      <c r="G13" s="105">
        <v>0</v>
      </c>
      <c r="H13" s="105">
        <f>[2]Лист2!$J$147/1000</f>
        <v>1.2330000000000002E-3</v>
      </c>
      <c r="I13" s="116"/>
      <c r="J13" s="116"/>
    </row>
    <row r="14" spans="1:11" ht="63" customHeight="1" x14ac:dyDescent="0.25">
      <c r="A14" s="50">
        <v>9</v>
      </c>
      <c r="B14" s="12" t="s">
        <v>17</v>
      </c>
      <c r="C14" s="12" t="s">
        <v>6</v>
      </c>
      <c r="D14" s="12" t="s">
        <v>9</v>
      </c>
      <c r="E14" s="125"/>
      <c r="F14" s="12" t="s">
        <v>26</v>
      </c>
      <c r="G14" s="105">
        <v>8.0000000000000004E-4</v>
      </c>
      <c r="H14" s="105">
        <f>([2]Лист2!$J$104+[2]Лист2!$J$105)/1000</f>
        <v>9.2200000000000008E-4</v>
      </c>
      <c r="I14" s="116"/>
      <c r="J14" s="116"/>
    </row>
    <row r="15" spans="1:11" ht="102" x14ac:dyDescent="0.25">
      <c r="A15" s="50">
        <v>10</v>
      </c>
      <c r="B15" s="12" t="s">
        <v>17</v>
      </c>
      <c r="C15" s="12" t="s">
        <v>6</v>
      </c>
      <c r="D15" s="12" t="s">
        <v>9</v>
      </c>
      <c r="E15" s="125"/>
      <c r="F15" s="12" t="s">
        <v>27</v>
      </c>
      <c r="G15" s="105">
        <v>4.0959999999999998E-3</v>
      </c>
      <c r="H15" s="105">
        <f>[1]Лист2!$GM$36/1000</f>
        <v>4.9740000000000001E-3</v>
      </c>
      <c r="I15" s="116"/>
      <c r="J15" s="116"/>
    </row>
    <row r="17" spans="7:7" ht="63" customHeight="1" x14ac:dyDescent="0.25">
      <c r="G17" s="39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50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31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50" t="s">
        <v>0</v>
      </c>
      <c r="B4" s="50" t="s">
        <v>1</v>
      </c>
      <c r="C4" s="50" t="s">
        <v>2</v>
      </c>
      <c r="D4" s="50" t="s">
        <v>3</v>
      </c>
      <c r="E4" s="50" t="s">
        <v>10</v>
      </c>
      <c r="F4" s="50" t="s">
        <v>15</v>
      </c>
      <c r="G4" s="50" t="s">
        <v>11</v>
      </c>
      <c r="H4" s="51" t="s">
        <v>12</v>
      </c>
      <c r="I4" s="51" t="s">
        <v>13</v>
      </c>
      <c r="J4" s="51" t="s">
        <v>14</v>
      </c>
    </row>
    <row r="5" spans="1:11" ht="15.75" thickBot="1" x14ac:dyDescent="0.3">
      <c r="A5" s="14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15">
        <v>10</v>
      </c>
      <c r="K5" s="6"/>
    </row>
    <row r="6" spans="1:11" ht="64.5" thickBot="1" x14ac:dyDescent="0.3">
      <c r="A6" s="48">
        <v>1</v>
      </c>
      <c r="B6" s="49" t="s">
        <v>16</v>
      </c>
      <c r="C6" s="49" t="s">
        <v>16</v>
      </c>
      <c r="D6" s="49" t="s">
        <v>7</v>
      </c>
      <c r="E6" s="37">
        <f>1.5/1000*24*28</f>
        <v>1.008</v>
      </c>
      <c r="F6" s="49" t="s">
        <v>19</v>
      </c>
      <c r="G6" s="31">
        <v>0.21030000000000001</v>
      </c>
      <c r="H6" s="31"/>
      <c r="I6" s="31">
        <f>E6</f>
        <v>1.008</v>
      </c>
      <c r="J6" s="32">
        <f>I6-H6</f>
        <v>1.008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18">
        <f>3/1000*24*28</f>
        <v>2.016</v>
      </c>
      <c r="F7" s="18" t="s">
        <v>20</v>
      </c>
      <c r="G7" s="33">
        <v>0.4894</v>
      </c>
      <c r="H7" s="33"/>
      <c r="I7" s="110">
        <f>E7</f>
        <v>2.016</v>
      </c>
      <c r="J7" s="112">
        <f>I7-H7-H8</f>
        <v>2.016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9">
        <v>2.2320000000000002</v>
      </c>
      <c r="F8" s="9" t="s">
        <v>21</v>
      </c>
      <c r="G8" s="36">
        <v>8.3799999999999999E-4</v>
      </c>
      <c r="H8" s="36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0">
        <f>15/1000*24*28</f>
        <v>10.08</v>
      </c>
      <c r="F9" s="25" t="s">
        <v>22</v>
      </c>
      <c r="G9" s="34">
        <v>0.14000000000000001</v>
      </c>
      <c r="H9" s="34"/>
      <c r="I9" s="115">
        <f>E9</f>
        <v>10.08</v>
      </c>
      <c r="J9" s="121">
        <f>I9-H9-H10-H11-H12-H13-H14-H15</f>
        <v>10.08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0"/>
      <c r="F10" s="25" t="s">
        <v>29</v>
      </c>
      <c r="G10" s="35">
        <v>6.9999999999999999E-4</v>
      </c>
      <c r="H10" s="35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0"/>
      <c r="F11" s="12" t="s">
        <v>23</v>
      </c>
      <c r="G11" s="35">
        <v>1.1999999999999999E-3</v>
      </c>
      <c r="H11" s="35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0"/>
      <c r="F12" s="12" t="s">
        <v>24</v>
      </c>
      <c r="G12" s="35">
        <v>1.6999999999999999E-3</v>
      </c>
      <c r="H12" s="35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0"/>
      <c r="F13" s="12" t="s">
        <v>25</v>
      </c>
      <c r="G13" s="35">
        <v>6.0499999999999996E-4</v>
      </c>
      <c r="H13" s="35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0"/>
      <c r="F14" s="12" t="s">
        <v>26</v>
      </c>
      <c r="G14" s="35">
        <v>8.0000000000000004E-4</v>
      </c>
      <c r="H14" s="35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9"/>
      <c r="F15" s="9" t="s">
        <v>27</v>
      </c>
      <c r="G15" s="36">
        <v>3.3410000000000002E-3</v>
      </c>
      <c r="H15" s="36"/>
      <c r="I15" s="117"/>
      <c r="J15" s="113"/>
    </row>
    <row r="17" spans="7:7" ht="63" customHeight="1" x14ac:dyDescent="0.25">
      <c r="G17" s="39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49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32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50" t="s">
        <v>0</v>
      </c>
      <c r="B4" s="50" t="s">
        <v>1</v>
      </c>
      <c r="C4" s="50" t="s">
        <v>2</v>
      </c>
      <c r="D4" s="50" t="s">
        <v>3</v>
      </c>
      <c r="E4" s="50" t="s">
        <v>10</v>
      </c>
      <c r="F4" s="50" t="s">
        <v>15</v>
      </c>
      <c r="G4" s="50" t="s">
        <v>11</v>
      </c>
      <c r="H4" s="51" t="s">
        <v>12</v>
      </c>
      <c r="I4" s="51" t="s">
        <v>13</v>
      </c>
      <c r="J4" s="51" t="s">
        <v>14</v>
      </c>
    </row>
    <row r="5" spans="1:11" ht="15.75" thickBot="1" x14ac:dyDescent="0.3">
      <c r="A5" s="14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15">
        <v>10</v>
      </c>
      <c r="K5" s="6"/>
    </row>
    <row r="6" spans="1:11" ht="64.5" thickBot="1" x14ac:dyDescent="0.3">
      <c r="A6" s="48">
        <v>1</v>
      </c>
      <c r="B6" s="49" t="s">
        <v>16</v>
      </c>
      <c r="C6" s="49" t="s">
        <v>16</v>
      </c>
      <c r="D6" s="49" t="s">
        <v>7</v>
      </c>
      <c r="E6" s="46">
        <f>1.5/1000*24*28</f>
        <v>1.008</v>
      </c>
      <c r="F6" s="49" t="s">
        <v>19</v>
      </c>
      <c r="G6" s="40">
        <v>0.1691</v>
      </c>
      <c r="H6" s="40"/>
      <c r="I6" s="40">
        <f>E6</f>
        <v>1.008</v>
      </c>
      <c r="J6" s="41">
        <f>I6-H6</f>
        <v>1.008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18">
        <f>3/1000*24*28</f>
        <v>2.016</v>
      </c>
      <c r="F7" s="18" t="s">
        <v>20</v>
      </c>
      <c r="G7" s="42">
        <v>0.4194</v>
      </c>
      <c r="H7" s="42"/>
      <c r="I7" s="110">
        <f>E7</f>
        <v>2.016</v>
      </c>
      <c r="J7" s="112">
        <f>I7-H7-H8</f>
        <v>2.016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9">
        <v>2.2320000000000002</v>
      </c>
      <c r="F8" s="9" t="s">
        <v>21</v>
      </c>
      <c r="G8" s="45">
        <v>8.1599999999999999E-4</v>
      </c>
      <c r="H8" s="45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0">
        <f>15/1000*24*28</f>
        <v>10.08</v>
      </c>
      <c r="F9" s="25" t="s">
        <v>22</v>
      </c>
      <c r="G9" s="43">
        <v>0.09</v>
      </c>
      <c r="H9" s="43"/>
      <c r="I9" s="115">
        <f>E9</f>
        <v>10.08</v>
      </c>
      <c r="J9" s="121">
        <f>I9-H9-H10-H11-H12-H13-H14-H15</f>
        <v>10.08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0"/>
      <c r="F10" s="25" t="s">
        <v>29</v>
      </c>
      <c r="G10" s="58">
        <v>6.9999999999999999E-4</v>
      </c>
      <c r="H10" s="58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0"/>
      <c r="F11" s="12" t="s">
        <v>23</v>
      </c>
      <c r="G11" s="44">
        <v>1.1999999999999999E-3</v>
      </c>
      <c r="H11" s="44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0"/>
      <c r="F12" s="12" t="s">
        <v>24</v>
      </c>
      <c r="G12" s="44">
        <v>1.6999999999999999E-3</v>
      </c>
      <c r="H12" s="44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0"/>
      <c r="F13" s="12" t="s">
        <v>25</v>
      </c>
      <c r="G13" s="44">
        <v>6.0499999999999996E-4</v>
      </c>
      <c r="H13" s="44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0"/>
      <c r="F14" s="12" t="s">
        <v>26</v>
      </c>
      <c r="G14" s="44">
        <v>0</v>
      </c>
      <c r="H14" s="44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9"/>
      <c r="F15" s="9" t="s">
        <v>27</v>
      </c>
      <c r="G15" s="45">
        <v>3.3450000000000003E-3</v>
      </c>
      <c r="H15" s="45"/>
      <c r="I15" s="117"/>
      <c r="J15" s="113"/>
    </row>
    <row r="17" spans="7:7" ht="63" customHeight="1" x14ac:dyDescent="0.25">
      <c r="G17" s="39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48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33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50" t="s">
        <v>0</v>
      </c>
      <c r="B4" s="50" t="s">
        <v>1</v>
      </c>
      <c r="C4" s="50" t="s">
        <v>2</v>
      </c>
      <c r="D4" s="50" t="s">
        <v>3</v>
      </c>
      <c r="E4" s="50" t="s">
        <v>10</v>
      </c>
      <c r="F4" s="50" t="s">
        <v>15</v>
      </c>
      <c r="G4" s="50" t="s">
        <v>11</v>
      </c>
      <c r="H4" s="51" t="s">
        <v>12</v>
      </c>
      <c r="I4" s="51" t="s">
        <v>13</v>
      </c>
      <c r="J4" s="51" t="s">
        <v>14</v>
      </c>
    </row>
    <row r="5" spans="1:11" ht="15.75" thickBot="1" x14ac:dyDescent="0.3">
      <c r="A5" s="14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15">
        <v>10</v>
      </c>
      <c r="K5" s="6"/>
    </row>
    <row r="6" spans="1:11" ht="64.5" thickBot="1" x14ac:dyDescent="0.3">
      <c r="A6" s="48">
        <v>1</v>
      </c>
      <c r="B6" s="49" t="s">
        <v>16</v>
      </c>
      <c r="C6" s="49" t="s">
        <v>16</v>
      </c>
      <c r="D6" s="49" t="s">
        <v>7</v>
      </c>
      <c r="E6" s="56">
        <f>1.5/1000*24*28</f>
        <v>1.008</v>
      </c>
      <c r="F6" s="49" t="s">
        <v>19</v>
      </c>
      <c r="G6" s="52">
        <v>0.1454</v>
      </c>
      <c r="H6" s="52"/>
      <c r="I6" s="52">
        <f>E6</f>
        <v>1.008</v>
      </c>
      <c r="J6" s="53">
        <f>I6-H6</f>
        <v>1.008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18">
        <f>3/1000*24*28</f>
        <v>2.016</v>
      </c>
      <c r="F7" s="18" t="s">
        <v>20</v>
      </c>
      <c r="G7" s="54">
        <v>0.38580000000000003</v>
      </c>
      <c r="H7" s="54"/>
      <c r="I7" s="110">
        <f>E7</f>
        <v>2.016</v>
      </c>
      <c r="J7" s="112">
        <f>I7-H7-H8</f>
        <v>2.016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9">
        <v>2.2320000000000002</v>
      </c>
      <c r="F8" s="9" t="s">
        <v>21</v>
      </c>
      <c r="G8" s="55">
        <v>7.0599999999999992E-4</v>
      </c>
      <c r="H8" s="55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0">
        <f>15/1000*24*28</f>
        <v>10.08</v>
      </c>
      <c r="F9" s="25" t="s">
        <v>22</v>
      </c>
      <c r="G9" s="64">
        <v>1.6E-2</v>
      </c>
      <c r="H9" s="64"/>
      <c r="I9" s="115">
        <f>E9</f>
        <v>10.08</v>
      </c>
      <c r="J9" s="121">
        <f>I9-H9-H10-H11-H12-H13-H14-H15</f>
        <v>10.08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0"/>
      <c r="F10" s="25" t="s">
        <v>29</v>
      </c>
      <c r="G10" s="65">
        <v>0</v>
      </c>
      <c r="H10" s="65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0"/>
      <c r="F11" s="12" t="s">
        <v>23</v>
      </c>
      <c r="G11" s="66">
        <v>0</v>
      </c>
      <c r="H11" s="66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0"/>
      <c r="F12" s="12" t="s">
        <v>24</v>
      </c>
      <c r="G12" s="66">
        <v>4.0000000000000002E-4</v>
      </c>
      <c r="H12" s="66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0"/>
      <c r="F13" s="12" t="s">
        <v>25</v>
      </c>
      <c r="G13" s="66">
        <v>0</v>
      </c>
      <c r="H13" s="66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0"/>
      <c r="F14" s="12" t="s">
        <v>26</v>
      </c>
      <c r="G14" s="66">
        <v>0</v>
      </c>
      <c r="H14" s="66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9"/>
      <c r="F15" s="9" t="s">
        <v>27</v>
      </c>
      <c r="G15" s="67">
        <v>3.2980000000000002E-3</v>
      </c>
      <c r="H15" s="67"/>
      <c r="I15" s="117"/>
      <c r="J15" s="113"/>
    </row>
    <row r="17" spans="7:7" ht="63" customHeight="1" x14ac:dyDescent="0.25">
      <c r="G17" s="39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zoomScale="85" zoomScaleNormal="85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47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34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50" t="s">
        <v>0</v>
      </c>
      <c r="B4" s="50" t="s">
        <v>1</v>
      </c>
      <c r="C4" s="50" t="s">
        <v>2</v>
      </c>
      <c r="D4" s="50" t="s">
        <v>3</v>
      </c>
      <c r="E4" s="50" t="s">
        <v>10</v>
      </c>
      <c r="F4" s="50" t="s">
        <v>15</v>
      </c>
      <c r="G4" s="50" t="s">
        <v>11</v>
      </c>
      <c r="H4" s="51" t="s">
        <v>12</v>
      </c>
      <c r="I4" s="51" t="s">
        <v>13</v>
      </c>
      <c r="J4" s="51" t="s">
        <v>14</v>
      </c>
    </row>
    <row r="5" spans="1:11" ht="15.75" thickBot="1" x14ac:dyDescent="0.3">
      <c r="A5" s="14">
        <v>1</v>
      </c>
      <c r="B5" s="63">
        <v>2</v>
      </c>
      <c r="C5" s="63">
        <v>3</v>
      </c>
      <c r="D5" s="63">
        <v>4</v>
      </c>
      <c r="E5" s="63">
        <v>5</v>
      </c>
      <c r="F5" s="63">
        <v>6</v>
      </c>
      <c r="G5" s="63">
        <v>7</v>
      </c>
      <c r="H5" s="63">
        <v>8</v>
      </c>
      <c r="I5" s="63">
        <v>9</v>
      </c>
      <c r="J5" s="15">
        <v>10</v>
      </c>
      <c r="K5" s="6"/>
    </row>
    <row r="6" spans="1:11" ht="64.5" thickBot="1" x14ac:dyDescent="0.3">
      <c r="A6" s="48">
        <v>1</v>
      </c>
      <c r="B6" s="49" t="s">
        <v>16</v>
      </c>
      <c r="C6" s="49" t="s">
        <v>16</v>
      </c>
      <c r="D6" s="49" t="s">
        <v>7</v>
      </c>
      <c r="E6" s="59">
        <f>1.5/1000*24*30</f>
        <v>1.08</v>
      </c>
      <c r="F6" s="49" t="s">
        <v>19</v>
      </c>
      <c r="G6" s="59">
        <f>100/1000</f>
        <v>0.1</v>
      </c>
      <c r="H6" s="59"/>
      <c r="I6" s="59">
        <f>E6</f>
        <v>1.08</v>
      </c>
      <c r="J6" s="60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3/1000*24*30</f>
        <v>2.16</v>
      </c>
      <c r="F7" s="18" t="s">
        <v>20</v>
      </c>
      <c r="G7" s="61">
        <f>214.1/1000</f>
        <v>0.21409999999999998</v>
      </c>
      <c r="H7" s="61"/>
      <c r="I7" s="110">
        <f>E7</f>
        <v>2.16</v>
      </c>
      <c r="J7" s="112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62">
        <v>8.0900000000000004E-4</v>
      </c>
      <c r="H8" s="62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4">
        <f>15/1000*24*30</f>
        <v>10.799999999999999</v>
      </c>
      <c r="F9" s="25" t="s">
        <v>22</v>
      </c>
      <c r="G9" s="64">
        <v>0</v>
      </c>
      <c r="H9" s="64"/>
      <c r="I9" s="115">
        <f>E9</f>
        <v>10.799999999999999</v>
      </c>
      <c r="J9" s="121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4"/>
      <c r="F10" s="25" t="s">
        <v>29</v>
      </c>
      <c r="G10" s="65">
        <v>0</v>
      </c>
      <c r="H10" s="65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4"/>
      <c r="F11" s="12" t="s">
        <v>23</v>
      </c>
      <c r="G11" s="66">
        <v>0</v>
      </c>
      <c r="H11" s="66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4"/>
      <c r="F12" s="12" t="s">
        <v>24</v>
      </c>
      <c r="G12" s="66">
        <v>0</v>
      </c>
      <c r="H12" s="66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4"/>
      <c r="F13" s="12" t="s">
        <v>25</v>
      </c>
      <c r="G13" s="66">
        <v>0</v>
      </c>
      <c r="H13" s="66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4"/>
      <c r="F14" s="12" t="s">
        <v>26</v>
      </c>
      <c r="G14" s="66">
        <v>0</v>
      </c>
      <c r="H14" s="66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67">
        <f>1.954/1000</f>
        <v>1.954E-3</v>
      </c>
      <c r="H15" s="67"/>
      <c r="I15" s="117"/>
      <c r="J15" s="113"/>
    </row>
    <row r="17" spans="7:7" ht="63" customHeight="1" x14ac:dyDescent="0.25">
      <c r="G17" s="39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zoomScale="85" zoomScaleNormal="85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46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35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50" t="s">
        <v>0</v>
      </c>
      <c r="B4" s="50" t="s">
        <v>1</v>
      </c>
      <c r="C4" s="50" t="s">
        <v>2</v>
      </c>
      <c r="D4" s="50" t="s">
        <v>3</v>
      </c>
      <c r="E4" s="50" t="s">
        <v>10</v>
      </c>
      <c r="F4" s="50" t="s">
        <v>15</v>
      </c>
      <c r="G4" s="50" t="s">
        <v>11</v>
      </c>
      <c r="H4" s="51" t="s">
        <v>12</v>
      </c>
      <c r="I4" s="51" t="s">
        <v>13</v>
      </c>
      <c r="J4" s="51" t="s">
        <v>14</v>
      </c>
    </row>
    <row r="5" spans="1:11" ht="15.75" thickBot="1" x14ac:dyDescent="0.3">
      <c r="A5" s="14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  <c r="J5" s="15">
        <v>10</v>
      </c>
      <c r="K5" s="6"/>
    </row>
    <row r="6" spans="1:11" ht="64.5" thickBot="1" x14ac:dyDescent="0.3">
      <c r="A6" s="48">
        <v>1</v>
      </c>
      <c r="B6" s="49" t="s">
        <v>16</v>
      </c>
      <c r="C6" s="49" t="s">
        <v>16</v>
      </c>
      <c r="D6" s="49" t="s">
        <v>7</v>
      </c>
      <c r="E6" s="68">
        <f>1.5/1000*24*30</f>
        <v>1.08</v>
      </c>
      <c r="F6" s="49" t="s">
        <v>19</v>
      </c>
      <c r="G6" s="68">
        <v>9.01E-2</v>
      </c>
      <c r="H6" s="68"/>
      <c r="I6" s="68">
        <f>E6</f>
        <v>1.08</v>
      </c>
      <c r="J6" s="69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3/1000*24*30</f>
        <v>2.16</v>
      </c>
      <c r="F7" s="18" t="s">
        <v>20</v>
      </c>
      <c r="G7" s="70">
        <v>0.22340000000000002</v>
      </c>
      <c r="H7" s="70"/>
      <c r="I7" s="110">
        <f>E7</f>
        <v>2.16</v>
      </c>
      <c r="J7" s="112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71">
        <v>8.0900000000000004E-4</v>
      </c>
      <c r="H8" s="71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4">
        <f>15/1000*24*30</f>
        <v>10.799999999999999</v>
      </c>
      <c r="F9" s="25" t="s">
        <v>22</v>
      </c>
      <c r="G9" s="64">
        <v>0</v>
      </c>
      <c r="H9" s="64"/>
      <c r="I9" s="115">
        <f>E9</f>
        <v>10.799999999999999</v>
      </c>
      <c r="J9" s="121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4"/>
      <c r="F10" s="25" t="s">
        <v>29</v>
      </c>
      <c r="G10" s="65">
        <v>0</v>
      </c>
      <c r="H10" s="65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4"/>
      <c r="F11" s="12" t="s">
        <v>23</v>
      </c>
      <c r="G11" s="66">
        <v>0</v>
      </c>
      <c r="H11" s="66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4"/>
      <c r="F12" s="12" t="s">
        <v>24</v>
      </c>
      <c r="G12" s="66">
        <v>0</v>
      </c>
      <c r="H12" s="66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4"/>
      <c r="F13" s="12" t="s">
        <v>25</v>
      </c>
      <c r="G13" s="66">
        <v>0</v>
      </c>
      <c r="H13" s="66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4"/>
      <c r="F14" s="12" t="s">
        <v>26</v>
      </c>
      <c r="G14" s="66">
        <v>0</v>
      </c>
      <c r="H14" s="66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67">
        <v>1.382E-3</v>
      </c>
      <c r="H15" s="67"/>
      <c r="I15" s="117"/>
      <c r="J15" s="113"/>
    </row>
    <row r="17" spans="7:7" ht="63" customHeight="1" x14ac:dyDescent="0.25">
      <c r="G17" s="39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45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36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50" t="s">
        <v>0</v>
      </c>
      <c r="B4" s="50" t="s">
        <v>1</v>
      </c>
      <c r="C4" s="50" t="s">
        <v>2</v>
      </c>
      <c r="D4" s="50" t="s">
        <v>3</v>
      </c>
      <c r="E4" s="50" t="s">
        <v>10</v>
      </c>
      <c r="F4" s="50" t="s">
        <v>15</v>
      </c>
      <c r="G4" s="50" t="s">
        <v>11</v>
      </c>
      <c r="H4" s="51" t="s">
        <v>12</v>
      </c>
      <c r="I4" s="51" t="s">
        <v>13</v>
      </c>
      <c r="J4" s="51" t="s">
        <v>14</v>
      </c>
    </row>
    <row r="5" spans="1:11" ht="15.75" thickBot="1" x14ac:dyDescent="0.3">
      <c r="A5" s="14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  <c r="I5" s="77">
        <v>9</v>
      </c>
      <c r="J5" s="15">
        <v>10</v>
      </c>
      <c r="K5" s="6"/>
    </row>
    <row r="6" spans="1:11" ht="64.5" thickBot="1" x14ac:dyDescent="0.3">
      <c r="A6" s="48">
        <v>1</v>
      </c>
      <c r="B6" s="49" t="s">
        <v>16</v>
      </c>
      <c r="C6" s="49" t="s">
        <v>16</v>
      </c>
      <c r="D6" s="49" t="s">
        <v>7</v>
      </c>
      <c r="E6" s="73">
        <f>1.5/1000*24*31</f>
        <v>1.1160000000000001</v>
      </c>
      <c r="F6" s="49" t="s">
        <v>19</v>
      </c>
      <c r="G6" s="73">
        <v>9.2799999999999994E-2</v>
      </c>
      <c r="H6" s="73"/>
      <c r="I6" s="73">
        <f>E6</f>
        <v>1.1160000000000001</v>
      </c>
      <c r="J6" s="74">
        <f>I6-H6</f>
        <v>1.1160000000000001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3/1000*24*31</f>
        <v>2.2320000000000002</v>
      </c>
      <c r="F7" s="18" t="s">
        <v>20</v>
      </c>
      <c r="G7" s="75">
        <v>0.24840000000000001</v>
      </c>
      <c r="H7" s="75"/>
      <c r="I7" s="110">
        <f>E7</f>
        <v>2.2320000000000002</v>
      </c>
      <c r="J7" s="112">
        <f>I7-H7-H8</f>
        <v>2.2320000000000002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76">
        <v>8.1599999999999999E-4</v>
      </c>
      <c r="H8" s="76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4">
        <f>15/1000*24*31</f>
        <v>11.16</v>
      </c>
      <c r="F9" s="25" t="s">
        <v>22</v>
      </c>
      <c r="G9" s="64">
        <v>0</v>
      </c>
      <c r="H9" s="64"/>
      <c r="I9" s="115">
        <f>E9</f>
        <v>11.16</v>
      </c>
      <c r="J9" s="121">
        <f>I9-H9-H10-H11-H12-H13-H14-H15</f>
        <v>11.16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4"/>
      <c r="F10" s="25" t="s">
        <v>29</v>
      </c>
      <c r="G10" s="65">
        <v>0</v>
      </c>
      <c r="H10" s="65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4"/>
      <c r="F11" s="12" t="s">
        <v>23</v>
      </c>
      <c r="G11" s="66">
        <v>0</v>
      </c>
      <c r="H11" s="66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4"/>
      <c r="F12" s="12" t="s">
        <v>24</v>
      </c>
      <c r="G12" s="66">
        <v>0</v>
      </c>
      <c r="H12" s="66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4"/>
      <c r="F13" s="12" t="s">
        <v>25</v>
      </c>
      <c r="G13" s="66">
        <v>0</v>
      </c>
      <c r="H13" s="66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4"/>
      <c r="F14" s="12" t="s">
        <v>26</v>
      </c>
      <c r="G14" s="66">
        <v>0</v>
      </c>
      <c r="H14" s="66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67">
        <v>1.4859999999999999E-3</v>
      </c>
      <c r="H15" s="67"/>
      <c r="I15" s="117"/>
      <c r="J15" s="113"/>
    </row>
    <row r="17" spans="7:7" ht="63" customHeight="1" x14ac:dyDescent="0.25">
      <c r="G17" s="39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12" zoomScale="85" zoomScaleNormal="85" workbookViewId="0">
      <selection activeCell="H15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44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37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50" t="s">
        <v>0</v>
      </c>
      <c r="B4" s="50" t="s">
        <v>1</v>
      </c>
      <c r="C4" s="50" t="s">
        <v>2</v>
      </c>
      <c r="D4" s="50" t="s">
        <v>3</v>
      </c>
      <c r="E4" s="50" t="s">
        <v>10</v>
      </c>
      <c r="F4" s="50" t="s">
        <v>15</v>
      </c>
      <c r="G4" s="50" t="s">
        <v>11</v>
      </c>
      <c r="H4" s="51" t="s">
        <v>12</v>
      </c>
      <c r="I4" s="51" t="s">
        <v>13</v>
      </c>
      <c r="J4" s="51" t="s">
        <v>14</v>
      </c>
    </row>
    <row r="5" spans="1:11" ht="15.75" thickBot="1" x14ac:dyDescent="0.3">
      <c r="A5" s="14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15">
        <v>10</v>
      </c>
      <c r="K5" s="6"/>
    </row>
    <row r="6" spans="1:11" ht="64.5" thickBot="1" x14ac:dyDescent="0.3">
      <c r="A6" s="48">
        <v>1</v>
      </c>
      <c r="B6" s="49" t="s">
        <v>16</v>
      </c>
      <c r="C6" s="49" t="s">
        <v>16</v>
      </c>
      <c r="D6" s="49" t="s">
        <v>7</v>
      </c>
      <c r="E6" s="78">
        <f>1.5/1000*24*30</f>
        <v>1.08</v>
      </c>
      <c r="F6" s="49" t="s">
        <v>19</v>
      </c>
      <c r="G6" s="78">
        <f>152.4/1000</f>
        <v>0.15240000000000001</v>
      </c>
      <c r="H6" s="88"/>
      <c r="I6" s="78">
        <f>E6</f>
        <v>1.08</v>
      </c>
      <c r="J6" s="79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3/1000*24*30</f>
        <v>2.16</v>
      </c>
      <c r="F7" s="18" t="s">
        <v>20</v>
      </c>
      <c r="G7" s="80">
        <f>329.3/1000</f>
        <v>0.32930000000000004</v>
      </c>
      <c r="H7" s="89"/>
      <c r="I7" s="110">
        <f>E7</f>
        <v>2.16</v>
      </c>
      <c r="J7" s="112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81">
        <v>0</v>
      </c>
      <c r="H8" s="90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4">
        <f>15/1000*24*30</f>
        <v>10.799999999999999</v>
      </c>
      <c r="F9" s="25" t="s">
        <v>22</v>
      </c>
      <c r="G9" s="64">
        <f>5/1000</f>
        <v>5.0000000000000001E-3</v>
      </c>
      <c r="H9" s="91"/>
      <c r="I9" s="115">
        <f>E9</f>
        <v>10.799999999999999</v>
      </c>
      <c r="J9" s="121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4"/>
      <c r="F10" s="25" t="s">
        <v>29</v>
      </c>
      <c r="G10" s="65">
        <v>0</v>
      </c>
      <c r="H10" s="92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4"/>
      <c r="F11" s="12" t="s">
        <v>23</v>
      </c>
      <c r="G11" s="66">
        <v>0</v>
      </c>
      <c r="H11" s="93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4"/>
      <c r="F12" s="12" t="s">
        <v>24</v>
      </c>
      <c r="G12" s="66">
        <v>0</v>
      </c>
      <c r="H12" s="93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4"/>
      <c r="F13" s="12" t="s">
        <v>25</v>
      </c>
      <c r="G13" s="66">
        <v>0</v>
      </c>
      <c r="H13" s="93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4"/>
      <c r="F14" s="12" t="s">
        <v>26</v>
      </c>
      <c r="G14" s="66">
        <v>0</v>
      </c>
      <c r="H14" s="93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67">
        <f>1.791/1000</f>
        <v>1.7909999999999998E-3</v>
      </c>
      <c r="H15" s="94"/>
      <c r="I15" s="117"/>
      <c r="J15" s="113"/>
    </row>
    <row r="17" spans="7:7" ht="63" customHeight="1" x14ac:dyDescent="0.25">
      <c r="G17" s="39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Февраль!Область_печати</vt:lpstr>
      <vt:lpstr>Январь!Область_печати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2023-03-08T21:48:59Z</dcterms:modified>
</cp:coreProperties>
</file>